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ra\Documents\Налоги\СТАТЬИ САШ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9" i="1"/>
  <c r="C10" i="1" s="1"/>
  <c r="C7" i="1"/>
  <c r="C8" i="1" s="1"/>
  <c r="C14" i="1" l="1"/>
  <c r="C15" i="1" s="1"/>
  <c r="C11" i="1"/>
  <c r="C19" i="1" l="1"/>
  <c r="C18" i="1"/>
  <c r="C21" i="1"/>
  <c r="C17" i="1"/>
  <c r="C20" i="1"/>
</calcChain>
</file>

<file path=xl/sharedStrings.xml><?xml version="1.0" encoding="utf-8"?>
<sst xmlns="http://schemas.openxmlformats.org/spreadsheetml/2006/main" count="48" uniqueCount="37">
  <si>
    <t>Вид объекта</t>
  </si>
  <si>
    <t>Кадастровая стоимость</t>
  </si>
  <si>
    <t>Инвентаризационная стоимость</t>
  </si>
  <si>
    <t>Площадь объекта</t>
  </si>
  <si>
    <t>Жилой дом</t>
  </si>
  <si>
    <t>Квартира</t>
  </si>
  <si>
    <t>Комната</t>
  </si>
  <si>
    <t>Объект незавершенного строительства в случае, если проектируемым назначением таких объектов является жилой дом;</t>
  </si>
  <si>
    <t>Единый недвижимый комплекс, в состав которого входит хотя бы одно жилое помещение (жилой дом);</t>
  </si>
  <si>
    <t>Гараж/машино-место</t>
  </si>
  <si>
    <t>Хозяйственное строение или сооружение, площадью до  50 кв. м., которое расположено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</si>
  <si>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Объект налогообложения, кадастровая стоимость которого превышает 300 миллионов рублей</t>
  </si>
  <si>
    <r>
      <t xml:space="preserve">Объект налогообложения согласно </t>
    </r>
    <r>
      <rPr>
        <sz val="11"/>
        <color theme="1"/>
        <rFont val="Calibri"/>
        <family val="2"/>
        <charset val="204"/>
        <scheme val="minor"/>
      </rPr>
      <t xml:space="preserve">п. 10 ст. 378.2 НК РФ (объекты, </t>
    </r>
    <r>
      <rPr>
        <sz val="11"/>
        <color rgb="FF000000"/>
        <rFont val="Calibri"/>
        <family val="2"/>
        <charset val="204"/>
        <scheme val="minor"/>
      </rPr>
      <t>вновь образованные в результате раздела объектов налогообложения, включенных в перечен</t>
    </r>
    <r>
      <rPr>
        <sz val="11"/>
        <color theme="1"/>
        <rFont val="Calibri"/>
        <family val="2"/>
        <charset val="204"/>
        <scheme val="minor"/>
      </rPr>
      <t>ь)</t>
    </r>
  </si>
  <si>
    <t>Прочее</t>
  </si>
  <si>
    <t>рублей</t>
  </si>
  <si>
    <t>кв.м</t>
  </si>
  <si>
    <t>Налоговый вычет</t>
  </si>
  <si>
    <t>до 2 млн</t>
  </si>
  <si>
    <t>2-5млн</t>
  </si>
  <si>
    <t>свыше 5 млн</t>
  </si>
  <si>
    <r>
      <t xml:space="preserve">Объект налогообложения, включенные в перечень, определяемый </t>
    </r>
    <r>
      <rPr>
        <sz val="11"/>
        <color theme="1"/>
        <rFont val="Calibri"/>
        <family val="2"/>
        <charset val="204"/>
        <scheme val="minor"/>
      </rPr>
      <t>в соответствии с п. 7 ст. 378.2 НК РФ</t>
    </r>
  </si>
  <si>
    <t>Налоговая база</t>
  </si>
  <si>
    <t>Сумма налога</t>
  </si>
  <si>
    <t>Для жилого дома, квартиры, комнаты, дачи</t>
  </si>
  <si>
    <t>Для гаража, иных</t>
  </si>
  <si>
    <t>Налог к уплате за 2015 год</t>
  </si>
  <si>
    <t>Налог к уплате за 2016 год</t>
  </si>
  <si>
    <t>Налог к уплате за 2017 год</t>
  </si>
  <si>
    <t>Налог к уплате за 2018 год</t>
  </si>
  <si>
    <t>Налог к уплате за 2019 год</t>
  </si>
  <si>
    <t>Справочно расчет исходя из инвентаризационной стоимости:</t>
  </si>
  <si>
    <t xml:space="preserve">Сумма налога </t>
  </si>
  <si>
    <t>Ставка, %</t>
  </si>
  <si>
    <t>Ставка налога на имущество, %</t>
  </si>
  <si>
    <t>(выбрать из списка)</t>
  </si>
  <si>
    <t>Примечание: заполняются ячейки голубого цвета</t>
  </si>
  <si>
    <t>КАЛЬКУЛЯТОР НАЛОГА НА ИМУЩЕСТВО ФИЗИЧЕСКИХ ЛИЦ В Г. ЯРОСЛАВЛЕ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</si>
</sst>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vertical="center"/>
    </xf>
    <xf numFmtId="0" fontId="4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2" borderId="0" xfId="0" applyFont="1" applyFill="1" applyBorder="1"/>
    <xf numFmtId="0" fontId="6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wrapText="1"/>
    </xf>
    <xf numFmtId="0" fontId="0" fillId="5" borderId="8" xfId="0" applyFill="1" applyBorder="1" applyAlignment="1">
      <alignment horizontal="center"/>
    </xf>
    <xf numFmtId="0" fontId="4" fillId="3" borderId="2" xfId="0" applyFont="1" applyFill="1" applyBorder="1" applyProtection="1">
      <protection locked="0"/>
    </xf>
    <xf numFmtId="4" fontId="4" fillId="3" borderId="0" xfId="0" applyNumberFormat="1" applyFont="1" applyFill="1" applyBorder="1" applyProtection="1">
      <protection locked="0"/>
    </xf>
    <xf numFmtId="4" fontId="4" fillId="3" borderId="7" xfId="0" applyNumberFormat="1" applyFont="1" applyFill="1" applyBorder="1" applyProtection="1">
      <protection locked="0"/>
    </xf>
    <xf numFmtId="0" fontId="0" fillId="5" borderId="2" xfId="0" applyFill="1" applyBorder="1" applyProtection="1">
      <protection hidden="1"/>
    </xf>
    <xf numFmtId="4" fontId="0" fillId="5" borderId="0" xfId="0" applyNumberFormat="1" applyFill="1" applyBorder="1" applyProtection="1">
      <protection hidden="1"/>
    </xf>
    <xf numFmtId="4" fontId="0" fillId="5" borderId="7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0" fillId="0" borderId="7" xfId="0" applyNumberFormat="1" applyFill="1" applyBorder="1" applyProtection="1">
      <protection hidden="1"/>
    </xf>
    <xf numFmtId="4" fontId="1" fillId="4" borderId="2" xfId="0" applyNumberFormat="1" applyFont="1" applyFill="1" applyBorder="1" applyProtection="1">
      <protection hidden="1"/>
    </xf>
    <xf numFmtId="4" fontId="1" fillId="4" borderId="0" xfId="0" applyNumberFormat="1" applyFont="1" applyFill="1" applyBorder="1" applyProtection="1">
      <protection hidden="1"/>
    </xf>
    <xf numFmtId="4" fontId="1" fillId="4" borderId="7" xfId="0" applyNumberFormat="1" applyFont="1" applyFill="1" applyBorder="1" applyProtection="1">
      <protection hidden="1"/>
    </xf>
    <xf numFmtId="0" fontId="2" fillId="0" borderId="3" xfId="0" applyFont="1" applyFill="1" applyBorder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0" fillId="5" borderId="0" xfId="0" applyNumberFormat="1" applyFill="1" applyBorder="1" applyAlignment="1" applyProtection="1">
      <alignment horizontal="right"/>
      <protection hidden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FF99"/>
      <color rgb="FF66FFFF"/>
      <color rgb="FFFFB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zoomScaleNormal="100" workbookViewId="0">
      <selection activeCell="D15" sqref="D15"/>
    </sheetView>
  </sheetViews>
  <sheetFormatPr defaultRowHeight="15" x14ac:dyDescent="0.25"/>
  <cols>
    <col min="1" max="1" width="3.85546875" style="1" customWidth="1"/>
    <col min="2" max="2" width="35.140625" style="4" customWidth="1"/>
    <col min="3" max="3" width="11.7109375" style="1" customWidth="1"/>
    <col min="4" max="4" width="11.42578125" style="3" customWidth="1"/>
    <col min="5" max="6" width="9.140625" style="1"/>
    <col min="7" max="7" width="15.140625" style="1" customWidth="1"/>
    <col min="8" max="8" width="35.5703125" style="1" hidden="1" customWidth="1"/>
    <col min="9" max="9" width="6.28515625" style="1" hidden="1" customWidth="1"/>
    <col min="10" max="12" width="0" style="1" hidden="1" customWidth="1"/>
    <col min="13" max="16384" width="9.140625" style="1"/>
  </cols>
  <sheetData>
    <row r="1" spans="2:12" ht="30.75" customHeight="1" x14ac:dyDescent="0.25">
      <c r="B1" s="51" t="s">
        <v>36</v>
      </c>
      <c r="C1" s="51"/>
      <c r="D1" s="51"/>
    </row>
    <row r="2" spans="2:12" ht="15.75" thickBot="1" x14ac:dyDescent="0.3"/>
    <row r="3" spans="2:12" x14ac:dyDescent="0.25">
      <c r="B3" s="6" t="s">
        <v>0</v>
      </c>
      <c r="C3" s="33" t="s">
        <v>5</v>
      </c>
      <c r="D3" s="7" t="s">
        <v>34</v>
      </c>
      <c r="H3" s="1" t="s">
        <v>4</v>
      </c>
      <c r="I3" s="1">
        <v>1</v>
      </c>
      <c r="J3" s="1">
        <v>0.1</v>
      </c>
      <c r="K3" s="1" t="s">
        <v>17</v>
      </c>
      <c r="L3" s="1">
        <v>50</v>
      </c>
    </row>
    <row r="4" spans="2:12" x14ac:dyDescent="0.25">
      <c r="B4" s="8" t="s">
        <v>1</v>
      </c>
      <c r="C4" s="34">
        <v>4214000</v>
      </c>
      <c r="D4" s="9" t="s">
        <v>14</v>
      </c>
      <c r="H4" s="1" t="s">
        <v>5</v>
      </c>
      <c r="I4" s="1">
        <v>1</v>
      </c>
      <c r="J4" s="1">
        <v>0.15</v>
      </c>
      <c r="K4" s="1" t="s">
        <v>18</v>
      </c>
      <c r="L4" s="1">
        <v>20</v>
      </c>
    </row>
    <row r="5" spans="2:12" x14ac:dyDescent="0.25">
      <c r="B5" s="8" t="s">
        <v>2</v>
      </c>
      <c r="C5" s="34">
        <v>560000</v>
      </c>
      <c r="D5" s="9" t="s">
        <v>14</v>
      </c>
      <c r="H5" s="1" t="s">
        <v>6</v>
      </c>
      <c r="I5" s="1">
        <v>1</v>
      </c>
      <c r="J5" s="1">
        <v>0.2</v>
      </c>
      <c r="K5" s="1" t="s">
        <v>19</v>
      </c>
      <c r="L5" s="1">
        <v>10</v>
      </c>
    </row>
    <row r="6" spans="2:12" ht="15.75" thickBot="1" x14ac:dyDescent="0.3">
      <c r="B6" s="16" t="s">
        <v>3</v>
      </c>
      <c r="C6" s="35">
        <v>80</v>
      </c>
      <c r="D6" s="17" t="s">
        <v>15</v>
      </c>
      <c r="H6" s="2" t="s">
        <v>7</v>
      </c>
      <c r="I6" s="1">
        <v>2</v>
      </c>
      <c r="J6" s="1">
        <v>0.15</v>
      </c>
    </row>
    <row r="7" spans="2:12" ht="15.75" thickBot="1" x14ac:dyDescent="0.3">
      <c r="B7" s="12"/>
      <c r="C7" s="13">
        <f>VLOOKUP(C3,H:I,2,0)</f>
        <v>1</v>
      </c>
      <c r="D7" s="14"/>
      <c r="H7" s="2" t="s">
        <v>8</v>
      </c>
      <c r="I7" s="1">
        <v>2</v>
      </c>
      <c r="J7" s="1">
        <v>0.15</v>
      </c>
      <c r="L7" s="1">
        <v>1000000</v>
      </c>
    </row>
    <row r="8" spans="2:12" x14ac:dyDescent="0.25">
      <c r="B8" s="27" t="s">
        <v>33</v>
      </c>
      <c r="C8" s="36">
        <f>IF(AND(C7=1,C4&lt;=2000000),0.1,IF(AND(C7=1,C4&gt;2000000,C4&lt;=5000000),0.15,IF(AND(C7=1,C4&gt;5000000),0.2,IF(C7=2,0.15,IF(C7=3,2,0.5)))))</f>
        <v>0.15</v>
      </c>
      <c r="D8" s="28"/>
      <c r="H8" s="2" t="s">
        <v>9</v>
      </c>
      <c r="I8" s="1">
        <v>2</v>
      </c>
      <c r="J8" s="1">
        <v>0.15</v>
      </c>
    </row>
    <row r="9" spans="2:12" x14ac:dyDescent="0.25">
      <c r="B9" s="29" t="s">
        <v>16</v>
      </c>
      <c r="C9" s="49">
        <f>IF(C3=H3,C4/C6*L3,IF(C3=H4,C4/C6*L4,IF(C3=H5,C4/C5*L5,IF(C3=H7,L7,"нет"))))</f>
        <v>1053500</v>
      </c>
      <c r="D9" s="30" t="s">
        <v>14</v>
      </c>
      <c r="H9" s="1" t="s">
        <v>10</v>
      </c>
      <c r="I9" s="1">
        <v>2</v>
      </c>
      <c r="J9" s="1">
        <v>0.15</v>
      </c>
    </row>
    <row r="10" spans="2:12" x14ac:dyDescent="0.25">
      <c r="B10" s="29" t="s">
        <v>21</v>
      </c>
      <c r="C10" s="37">
        <f>IF(C9="нет",C4,IF(C4-C9&gt;0,C4-C9,0))</f>
        <v>3160500</v>
      </c>
      <c r="D10" s="30" t="s">
        <v>14</v>
      </c>
      <c r="H10" s="2" t="s">
        <v>20</v>
      </c>
      <c r="I10" s="1">
        <v>3</v>
      </c>
      <c r="J10" s="1">
        <v>2</v>
      </c>
    </row>
    <row r="11" spans="2:12" ht="15.75" thickBot="1" x14ac:dyDescent="0.3">
      <c r="B11" s="31" t="s">
        <v>22</v>
      </c>
      <c r="C11" s="38">
        <f>C10*C8/100</f>
        <v>4740.75</v>
      </c>
      <c r="D11" s="32" t="s">
        <v>14</v>
      </c>
      <c r="H11" s="5" t="s">
        <v>12</v>
      </c>
      <c r="I11" s="1">
        <v>3</v>
      </c>
      <c r="J11" s="1">
        <v>2</v>
      </c>
    </row>
    <row r="12" spans="2:12" ht="15.75" thickBot="1" x14ac:dyDescent="0.3">
      <c r="B12" s="15"/>
      <c r="C12" s="39"/>
      <c r="D12" s="11"/>
      <c r="H12" s="1" t="s">
        <v>11</v>
      </c>
      <c r="I12" s="1">
        <v>3</v>
      </c>
      <c r="J12" s="1">
        <v>2</v>
      </c>
    </row>
    <row r="13" spans="2:12" ht="30" x14ac:dyDescent="0.25">
      <c r="B13" s="20" t="s">
        <v>30</v>
      </c>
      <c r="C13" s="40"/>
      <c r="D13" s="46" t="s">
        <v>23</v>
      </c>
      <c r="E13" s="47" t="s">
        <v>24</v>
      </c>
      <c r="H13" s="1" t="s">
        <v>13</v>
      </c>
      <c r="I13" s="1">
        <v>4</v>
      </c>
      <c r="J13" s="1">
        <v>0.5</v>
      </c>
    </row>
    <row r="14" spans="2:12" x14ac:dyDescent="0.25">
      <c r="B14" s="10" t="s">
        <v>32</v>
      </c>
      <c r="C14" s="41">
        <f>IF(OR(C7=1,C3=H9),D14,E14)</f>
        <v>0.56000000000000005</v>
      </c>
      <c r="D14" s="48">
        <f>IF(C5&lt;=300000,0.1,IF(AND(C5&gt;300000,C5&lt;=500000),0.3,IF(AND(C5&gt;500000,C5&lt;=2000000),0.56,IF(AND(C5&gt;2000000,C5&lt;=5000000),0.7,1))))</f>
        <v>0.56000000000000005</v>
      </c>
      <c r="E14" s="47">
        <f>IF(C5&lt;=300000,0.1,IF(AND(C5&gt;300000,C5&lt;=500000),0.3,IF(AND(C5&gt;500000,C5&lt;=2000000),1.2,IF(AND(C5&gt;2000000,C5&lt;=5000000),1.4,1.6))))</f>
        <v>1.2</v>
      </c>
    </row>
    <row r="15" spans="2:12" ht="15.75" thickBot="1" x14ac:dyDescent="0.3">
      <c r="B15" s="18" t="s">
        <v>31</v>
      </c>
      <c r="C15" s="42">
        <f>C5*C14/100</f>
        <v>3136.0000000000005</v>
      </c>
      <c r="D15" s="19" t="s">
        <v>14</v>
      </c>
    </row>
    <row r="16" spans="2:12" ht="15.75" thickBot="1" x14ac:dyDescent="0.3">
      <c r="B16" s="15"/>
      <c r="C16" s="39"/>
      <c r="D16" s="11"/>
    </row>
    <row r="17" spans="2:4" x14ac:dyDescent="0.25">
      <c r="B17" s="21" t="s">
        <v>25</v>
      </c>
      <c r="C17" s="43">
        <f>IF(C11&gt;C15,(C11-C15)*0.2+C15,C11)</f>
        <v>3456.9500000000003</v>
      </c>
      <c r="D17" s="22" t="s">
        <v>14</v>
      </c>
    </row>
    <row r="18" spans="2:4" x14ac:dyDescent="0.25">
      <c r="B18" s="23" t="s">
        <v>26</v>
      </c>
      <c r="C18" s="44">
        <f>IF(C11&gt;C15,(C11-C15)*0.4+C15,C11)</f>
        <v>3777.9000000000005</v>
      </c>
      <c r="D18" s="24" t="s">
        <v>14</v>
      </c>
    </row>
    <row r="19" spans="2:4" x14ac:dyDescent="0.25">
      <c r="B19" s="23" t="s">
        <v>27</v>
      </c>
      <c r="C19" s="44">
        <f>IF(C11&gt;C15,(C11-C15)*0.6+C15,C11)</f>
        <v>4098.8500000000004</v>
      </c>
      <c r="D19" s="24" t="s">
        <v>14</v>
      </c>
    </row>
    <row r="20" spans="2:4" x14ac:dyDescent="0.25">
      <c r="B20" s="23" t="s">
        <v>28</v>
      </c>
      <c r="C20" s="44">
        <f>IF(C11&gt;C15,(C11-C15)*0.8+C15,C11)</f>
        <v>4419.8</v>
      </c>
      <c r="D20" s="24" t="s">
        <v>14</v>
      </c>
    </row>
    <row r="21" spans="2:4" ht="15.75" thickBot="1" x14ac:dyDescent="0.3">
      <c r="B21" s="25" t="s">
        <v>29</v>
      </c>
      <c r="C21" s="45">
        <f>IF(C11&gt;C15,(C11-C15)+C15,C11)</f>
        <v>4740.75</v>
      </c>
      <c r="D21" s="26" t="s">
        <v>14</v>
      </c>
    </row>
    <row r="23" spans="2:4" x14ac:dyDescent="0.25">
      <c r="B23" s="50" t="s">
        <v>35</v>
      </c>
      <c r="C23" s="50"/>
      <c r="D23" s="50"/>
    </row>
  </sheetData>
  <sheetProtection algorithmName="SHA-512" hashValue="/I6a6dWcYufjK+AfgQa+B6QzKaC7AyhfOONMhoiFPvfm9okT801omk0yIB1VQ8cI38WgxIE3wzN+VKOOay0u0Q==" saltValue="grFFSZpD2Yamuypf0Wg7jg==" spinCount="100000" sheet="1" objects="1" scenarios="1"/>
  <mergeCells count="2">
    <mergeCell ref="B23:D23"/>
    <mergeCell ref="B1:D1"/>
  </mergeCells>
  <dataValidations count="1">
    <dataValidation type="list" allowBlank="1" showInputMessage="1" showErrorMessage="1" sqref="C3">
      <formula1>$H:$H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Разживина</dc:creator>
  <cp:lastModifiedBy>Александра Разживина</cp:lastModifiedBy>
  <dcterms:created xsi:type="dcterms:W3CDTF">2015-02-11T20:01:01Z</dcterms:created>
  <dcterms:modified xsi:type="dcterms:W3CDTF">2015-03-31T08:24:06Z</dcterms:modified>
</cp:coreProperties>
</file>